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Gage/Desktop/Compiled Figures and Additional Files/"/>
    </mc:Choice>
  </mc:AlternateContent>
  <xr:revisionPtr revIDLastSave="0" documentId="8_{FA105C5B-BC5C-EC4B-A213-32C000C107E0}" xr6:coauthVersionLast="45" xr6:coauthVersionMax="45" xr10:uidLastSave="{00000000-0000-0000-0000-000000000000}"/>
  <bookViews>
    <workbookView xWindow="480" yWindow="740" windowWidth="25040" windowHeight="14200" xr2:uid="{CD88E318-5C47-264C-8653-B5EEF585C6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  <c r="J16" i="1"/>
  <c r="I16" i="1"/>
  <c r="G16" i="1"/>
  <c r="F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G9" i="1"/>
  <c r="F9" i="1"/>
  <c r="G8" i="1"/>
  <c r="F8" i="1"/>
  <c r="G7" i="1"/>
  <c r="F7" i="1"/>
  <c r="G6" i="1"/>
  <c r="F6" i="1"/>
  <c r="G5" i="1"/>
  <c r="G4" i="1"/>
  <c r="F4" i="1"/>
  <c r="G3" i="1"/>
  <c r="F3" i="1"/>
</calcChain>
</file>

<file path=xl/sharedStrings.xml><?xml version="1.0" encoding="utf-8"?>
<sst xmlns="http://schemas.openxmlformats.org/spreadsheetml/2006/main" count="185" uniqueCount="91">
  <si>
    <r>
      <rPr>
        <b/>
        <i/>
        <sz val="12"/>
        <color theme="1"/>
        <rFont val="Calibri"/>
        <family val="2"/>
        <scheme val="minor"/>
      </rPr>
      <t xml:space="preserve">var </t>
    </r>
    <r>
      <rPr>
        <b/>
        <sz val="12"/>
        <color theme="1"/>
        <rFont val="Calibri"/>
        <family val="2"/>
        <scheme val="minor"/>
      </rPr>
      <t>genes</t>
    </r>
  </si>
  <si>
    <t>Species</t>
  </si>
  <si>
    <t>Algorithm</t>
  </si>
  <si>
    <t>Number of Contigs</t>
  </si>
  <si>
    <r>
      <t xml:space="preserve">Number of </t>
    </r>
    <r>
      <rPr>
        <b/>
        <i/>
        <sz val="12"/>
        <color theme="1"/>
        <rFont val="Calibri"/>
        <family val="2"/>
        <scheme val="minor"/>
      </rPr>
      <t>var</t>
    </r>
    <r>
      <rPr>
        <b/>
        <sz val="12"/>
        <color theme="1"/>
        <rFont val="Calibri"/>
        <family val="2"/>
        <scheme val="minor"/>
      </rPr>
      <t xml:space="preserve"> genes on a chr with a PQS</t>
    </r>
  </si>
  <si>
    <t>Mean Distance to PQS (kbp)</t>
  </si>
  <si>
    <t>Mean Distance to PQS in Null Dataset (kbp)</t>
  </si>
  <si>
    <t>p-value</t>
  </si>
  <si>
    <t>Median Distance to PQS (kbp)</t>
  </si>
  <si>
    <t>Median Distance to PQS in Null Dataset (kbp)</t>
  </si>
  <si>
    <t>95% CI of Median in Actual Dataset (kpb)</t>
  </si>
  <si>
    <t>Null Median Outside CI?</t>
  </si>
  <si>
    <t>P.adleri</t>
  </si>
  <si>
    <t>QGRS Mapper</t>
  </si>
  <si>
    <t>50 / 82</t>
  </si>
  <si>
    <t>58.31 - 54.339</t>
  </si>
  <si>
    <t>Yes</t>
  </si>
  <si>
    <t>P.gaboni</t>
  </si>
  <si>
    <t>26 / 80</t>
  </si>
  <si>
    <t>13.849 - 315.661</t>
  </si>
  <si>
    <t>P.blacklocki</t>
  </si>
  <si>
    <t>39 / 73</t>
  </si>
  <si>
    <t>20.780 - 162.750</t>
  </si>
  <si>
    <t>P.billcollinsi</t>
  </si>
  <si>
    <t>59 / 75</t>
  </si>
  <si>
    <t>0 - 49.067</t>
  </si>
  <si>
    <t>P.reichenowi</t>
  </si>
  <si>
    <t>118 / 144</t>
  </si>
  <si>
    <t>11.955 - 27.359</t>
  </si>
  <si>
    <t>P.praefalciparum</t>
  </si>
  <si>
    <t>108 / 141</t>
  </si>
  <si>
    <t>7.348 - 25.685</t>
  </si>
  <si>
    <t>P.falciparum</t>
  </si>
  <si>
    <t>105 / 105</t>
  </si>
  <si>
    <t>9.309 - 24.823</t>
  </si>
  <si>
    <t>G4 Hunter</t>
  </si>
  <si>
    <t>70 / 82</t>
  </si>
  <si>
    <t>0 - 5.004</t>
  </si>
  <si>
    <t>44 / 80</t>
  </si>
  <si>
    <t>0 - 18.537</t>
  </si>
  <si>
    <t>56 / 73</t>
  </si>
  <si>
    <t>3.044 - 18.002</t>
  </si>
  <si>
    <t>68 / 75</t>
  </si>
  <si>
    <t>0 - 11.451</t>
  </si>
  <si>
    <t>133 / 144</t>
  </si>
  <si>
    <t>0 - 8.362</t>
  </si>
  <si>
    <t>125 / 141</t>
  </si>
  <si>
    <t>0 - 6.175</t>
  </si>
  <si>
    <t>0 - 9.970</t>
  </si>
  <si>
    <r>
      <t xml:space="preserve">pir </t>
    </r>
    <r>
      <rPr>
        <b/>
        <sz val="12"/>
        <color theme="1"/>
        <rFont val="Calibri"/>
        <family val="2"/>
        <scheme val="minor"/>
      </rPr>
      <t>genes</t>
    </r>
  </si>
  <si>
    <r>
      <t xml:space="preserve">Number of </t>
    </r>
    <r>
      <rPr>
        <b/>
        <i/>
        <sz val="12"/>
        <color theme="1"/>
        <rFont val="Calibri"/>
        <family val="2"/>
        <scheme val="minor"/>
      </rPr>
      <t>pir</t>
    </r>
    <r>
      <rPr>
        <b/>
        <sz val="12"/>
        <color theme="1"/>
        <rFont val="Calibri"/>
        <family val="2"/>
        <scheme val="minor"/>
      </rPr>
      <t xml:space="preserve"> genes on a chr with a PQS</t>
    </r>
  </si>
  <si>
    <t xml:space="preserve"> 95% CI of Median in Actual Dataset (kbp)</t>
  </si>
  <si>
    <t>26 / 51</t>
  </si>
  <si>
    <t>13.755 - 78.766</t>
  </si>
  <si>
    <t>10 / 28</t>
  </si>
  <si>
    <t>25.994 - 349.460</t>
  </si>
  <si>
    <t>No</t>
  </si>
  <si>
    <t>17 / 40</t>
  </si>
  <si>
    <t>30.220 - 520.424</t>
  </si>
  <si>
    <t>257 / 362</t>
  </si>
  <si>
    <t>35.685 - 61.019</t>
  </si>
  <si>
    <t>397 / 520</t>
  </si>
  <si>
    <t>60.885 - 84.693</t>
  </si>
  <si>
    <t>521 / 680</t>
  </si>
  <si>
    <t>45.441 - 56.244</t>
  </si>
  <si>
    <t>227 / 227</t>
  </si>
  <si>
    <t>19.103 - 24.499</t>
  </si>
  <si>
    <t>*P.berghei</t>
  </si>
  <si>
    <t>185 / 217</t>
  </si>
  <si>
    <t>22.342 - 70.245</t>
  </si>
  <si>
    <t>*P.chabaudi</t>
  </si>
  <si>
    <t>185 / 208</t>
  </si>
  <si>
    <t>61.090 - 148.431</t>
  </si>
  <si>
    <t>37 / 51</t>
  </si>
  <si>
    <t>12.483 - 21.373</t>
  </si>
  <si>
    <t>15 / 28</t>
  </si>
  <si>
    <t>4.302 - 45.895</t>
  </si>
  <si>
    <t>22 / 40</t>
  </si>
  <si>
    <t>10.435 - 45.428</t>
  </si>
  <si>
    <t>305 / 362</t>
  </si>
  <si>
    <t>10.967 - 16.283</t>
  </si>
  <si>
    <t>472 / 520</t>
  </si>
  <si>
    <t>19.929 - 26.064</t>
  </si>
  <si>
    <t>572 / 680</t>
  </si>
  <si>
    <t>47.979 - 57.256</t>
  </si>
  <si>
    <t>18.010 - 24.081</t>
  </si>
  <si>
    <t>182 / 217</t>
  </si>
  <si>
    <t>125.987 - 199.132</t>
  </si>
  <si>
    <t>192 / 208</t>
  </si>
  <si>
    <t>79.906 - 178.122</t>
  </si>
  <si>
    <t>* for calculation of means, real and simulated pir genes that were &gt; 1 million bp from the nearest PQS were excluded from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</si>
</sst>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4" fillId="0" borderId="0" xfId="0" applyFon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11" fontId="5" fillId="2" borderId="5" xfId="0" applyNumberFormat="1" applyFont="1" applyFill="1" applyBorder="1" applyAlignment="1">
      <alignment horizontal="right"/>
    </xf>
    <xf numFmtId="2" fontId="0" fillId="0" borderId="0" xfId="0" applyNumberFormat="1"/>
    <xf numFmtId="11" fontId="0" fillId="2" borderId="5" xfId="0" applyNumberFormat="1" applyFill="1" applyBorder="1" applyAlignment="1">
      <alignment horizontal="right"/>
    </xf>
    <xf numFmtId="0" fontId="0" fillId="0" borderId="6" xfId="0" applyBorder="1"/>
    <xf numFmtId="0" fontId="4" fillId="0" borderId="7" xfId="0" applyFont="1" applyBorder="1"/>
    <xf numFmtId="0" fontId="0" fillId="0" borderId="7" xfId="0" applyBorder="1"/>
    <xf numFmtId="0" fontId="0" fillId="0" borderId="7" xfId="0" applyBorder="1" applyAlignment="1">
      <alignment horizontal="right"/>
    </xf>
    <xf numFmtId="2" fontId="0" fillId="0" borderId="7" xfId="0" applyNumberFormat="1" applyBorder="1" applyAlignment="1">
      <alignment horizontal="right"/>
    </xf>
    <xf numFmtId="11" fontId="5" fillId="2" borderId="8" xfId="0" applyNumberFormat="1" applyFont="1" applyFill="1" applyBorder="1" applyAlignment="1">
      <alignment horizontal="right"/>
    </xf>
    <xf numFmtId="11" fontId="0" fillId="2" borderId="8" xfId="0" applyNumberFormat="1" applyFill="1" applyBorder="1" applyAlignment="1">
      <alignment horizontal="right"/>
    </xf>
    <xf numFmtId="0" fontId="2" fillId="0" borderId="1" xfId="0" applyFont="1" applyBorder="1"/>
    <xf numFmtId="49" fontId="0" fillId="0" borderId="0" xfId="0" applyNumberFormat="1" applyAlignment="1">
      <alignment horizontal="right"/>
    </xf>
    <xf numFmtId="164" fontId="0" fillId="2" borderId="5" xfId="0" applyNumberFormat="1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0" fontId="6" fillId="0" borderId="0" xfId="0" applyFont="1"/>
    <xf numFmtId="2" fontId="0" fillId="2" borderId="5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292CC-7945-C647-B9C6-D0B94230A733}">
  <dimension ref="A1:L39"/>
  <sheetViews>
    <sheetView tabSelected="1" workbookViewId="0">
      <selection activeCell="I10" sqref="I10"/>
    </sheetView>
  </sheetViews>
  <sheetFormatPr baseColWidth="10" defaultRowHeight="16"/>
  <cols>
    <col min="2" max="2" width="18.33203125" customWidth="1"/>
    <col min="3" max="3" width="19.33203125" customWidth="1"/>
    <col min="4" max="4" width="19.83203125" customWidth="1"/>
    <col min="5" max="5" width="38.33203125" customWidth="1"/>
    <col min="6" max="6" width="27.1640625" customWidth="1"/>
    <col min="7" max="7" width="40.6640625" customWidth="1"/>
    <col min="8" max="8" width="14.1640625" customWidth="1"/>
    <col min="9" max="9" width="30.33203125" customWidth="1"/>
    <col min="10" max="10" width="39" customWidth="1"/>
    <col min="11" max="11" width="34.83203125" customWidth="1"/>
    <col min="12" max="12" width="25.33203125" customWidth="1"/>
  </cols>
  <sheetData>
    <row r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4"/>
    </row>
    <row r="2" spans="1:12">
      <c r="A2" s="5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  <c r="I2" s="6" t="s">
        <v>8</v>
      </c>
      <c r="J2" s="6" t="s">
        <v>9</v>
      </c>
      <c r="K2" s="6" t="s">
        <v>10</v>
      </c>
      <c r="L2" s="8" t="s">
        <v>11</v>
      </c>
    </row>
    <row r="3" spans="1:12">
      <c r="A3" s="5"/>
      <c r="B3" s="9" t="s">
        <v>12</v>
      </c>
      <c r="C3" t="s">
        <v>13</v>
      </c>
      <c r="D3">
        <v>68</v>
      </c>
      <c r="E3" s="10" t="s">
        <v>14</v>
      </c>
      <c r="F3" s="11">
        <f xml:space="preserve"> 106825.8 / 1000</f>
        <v>106.8258</v>
      </c>
      <c r="G3" s="11">
        <f xml:space="preserve"> 310603.761069709 / 1000</f>
        <v>310.60376106970904</v>
      </c>
      <c r="H3" s="12">
        <v>6.8696706513330104E-9</v>
      </c>
      <c r="I3" s="13">
        <v>14.108499999999999</v>
      </c>
      <c r="J3" s="13">
        <v>218.15600000000001</v>
      </c>
      <c r="K3" s="11" t="s">
        <v>15</v>
      </c>
      <c r="L3" s="14" t="s">
        <v>16</v>
      </c>
    </row>
    <row r="4" spans="1:12">
      <c r="A4" s="5"/>
      <c r="B4" s="9" t="s">
        <v>17</v>
      </c>
      <c r="C4" t="s">
        <v>13</v>
      </c>
      <c r="D4">
        <v>82</v>
      </c>
      <c r="E4" s="10" t="s">
        <v>18</v>
      </c>
      <c r="F4" s="11">
        <f xml:space="preserve"> 156229.692307692 / 1000</f>
        <v>156.22969230769201</v>
      </c>
      <c r="G4" s="11">
        <f xml:space="preserve"> 543943.569257628 / 1000</f>
        <v>543.94356925762804</v>
      </c>
      <c r="H4" s="12">
        <v>2.17052821940097E-10</v>
      </c>
      <c r="I4" s="13">
        <v>52.423499999999997</v>
      </c>
      <c r="J4" s="13">
        <v>322.827</v>
      </c>
      <c r="K4" s="11" t="s">
        <v>19</v>
      </c>
      <c r="L4" s="14" t="s">
        <v>16</v>
      </c>
    </row>
    <row r="5" spans="1:12">
      <c r="A5" s="5"/>
      <c r="B5" s="9" t="s">
        <v>20</v>
      </c>
      <c r="C5" t="s">
        <v>13</v>
      </c>
      <c r="D5">
        <v>83</v>
      </c>
      <c r="E5" s="10" t="s">
        <v>21</v>
      </c>
      <c r="F5" s="11">
        <v>123.47343589743501</v>
      </c>
      <c r="G5" s="11">
        <f xml:space="preserve"> 371483.852978438 / 1000</f>
        <v>371.48385297843799</v>
      </c>
      <c r="H5" s="12">
        <v>3.7245666281436699E-12</v>
      </c>
      <c r="I5" s="13">
        <v>76.248000000000005</v>
      </c>
      <c r="J5" s="13">
        <v>206.565</v>
      </c>
      <c r="K5" s="11" t="s">
        <v>22</v>
      </c>
      <c r="L5" s="14" t="s">
        <v>16</v>
      </c>
    </row>
    <row r="6" spans="1:12">
      <c r="A6" s="5"/>
      <c r="B6" s="9" t="s">
        <v>23</v>
      </c>
      <c r="C6" t="s">
        <v>13</v>
      </c>
      <c r="D6">
        <v>75</v>
      </c>
      <c r="E6" s="10" t="s">
        <v>24</v>
      </c>
      <c r="F6" s="11">
        <f>199812.559322033/1000</f>
        <v>199.812559322033</v>
      </c>
      <c r="G6" s="11">
        <f>352600.3489312/1000</f>
        <v>352.60034893119996</v>
      </c>
      <c r="H6" s="12">
        <v>8.9862385167444698E-4</v>
      </c>
      <c r="I6" s="13">
        <v>7.4420000000000002</v>
      </c>
      <c r="J6" s="13">
        <v>224.9855</v>
      </c>
      <c r="K6" s="11" t="s">
        <v>25</v>
      </c>
      <c r="L6" s="14" t="s">
        <v>16</v>
      </c>
    </row>
    <row r="7" spans="1:12">
      <c r="A7" s="5"/>
      <c r="B7" s="9" t="s">
        <v>26</v>
      </c>
      <c r="C7" t="s">
        <v>13</v>
      </c>
      <c r="D7">
        <v>34</v>
      </c>
      <c r="E7" s="10" t="s">
        <v>27</v>
      </c>
      <c r="F7" s="11">
        <f>181928.940677966/1000</f>
        <v>181.92894067796598</v>
      </c>
      <c r="G7" s="11">
        <f>346303.360003479 / 1000</f>
        <v>346.30336000347899</v>
      </c>
      <c r="H7" s="12">
        <v>6.9739113790670494E-5</v>
      </c>
      <c r="I7" s="13">
        <v>19.437000000000001</v>
      </c>
      <c r="J7" s="13">
        <v>159.678</v>
      </c>
      <c r="K7" s="11" t="s">
        <v>28</v>
      </c>
      <c r="L7" s="14" t="s">
        <v>16</v>
      </c>
    </row>
    <row r="8" spans="1:12">
      <c r="A8" s="5"/>
      <c r="B8" s="9" t="s">
        <v>29</v>
      </c>
      <c r="C8" t="s">
        <v>13</v>
      </c>
      <c r="D8">
        <v>39</v>
      </c>
      <c r="E8" s="10" t="s">
        <v>30</v>
      </c>
      <c r="F8" s="11">
        <f>111754.518518518/1000</f>
        <v>111.754518518518</v>
      </c>
      <c r="G8" s="11">
        <f>303202.232321968/1000</f>
        <v>303.20223232196798</v>
      </c>
      <c r="H8" s="12">
        <v>8.3894657829991606E-11</v>
      </c>
      <c r="I8" s="13">
        <v>11.817</v>
      </c>
      <c r="J8" s="13">
        <v>156.13749999999999</v>
      </c>
      <c r="K8" s="11" t="s">
        <v>31</v>
      </c>
      <c r="L8" s="14" t="s">
        <v>16</v>
      </c>
    </row>
    <row r="9" spans="1:12">
      <c r="A9" s="5"/>
      <c r="B9" s="9" t="s">
        <v>32</v>
      </c>
      <c r="C9" t="s">
        <v>13</v>
      </c>
      <c r="D9">
        <v>0</v>
      </c>
      <c r="E9" s="10" t="s">
        <v>33</v>
      </c>
      <c r="F9" s="11">
        <f xml:space="preserve"> 72404.9619047619 / 1000</f>
        <v>72.404961904761905</v>
      </c>
      <c r="G9" s="11">
        <f xml:space="preserve"> 242658.856952 / 1000</f>
        <v>242.65885695200001</v>
      </c>
      <c r="H9" s="12">
        <v>1.10079507162202E-18</v>
      </c>
      <c r="I9" s="11">
        <v>15.14</v>
      </c>
      <c r="J9" s="11">
        <f>142237.5 / 1000</f>
        <v>142.23750000000001</v>
      </c>
      <c r="K9" s="11" t="s">
        <v>34</v>
      </c>
      <c r="L9" s="14" t="s">
        <v>16</v>
      </c>
    </row>
    <row r="10" spans="1:12">
      <c r="A10" s="5"/>
      <c r="B10" s="9" t="s">
        <v>12</v>
      </c>
      <c r="C10" t="s">
        <v>35</v>
      </c>
      <c r="D10">
        <v>68</v>
      </c>
      <c r="E10" s="10" t="s">
        <v>36</v>
      </c>
      <c r="F10" s="11">
        <v>19.566471428571401</v>
      </c>
      <c r="G10" s="11">
        <v>203.13627859739799</v>
      </c>
      <c r="H10" s="12">
        <v>2.1902994135461801E-35</v>
      </c>
      <c r="I10" s="11">
        <f>1212 / 1000</f>
        <v>1.212</v>
      </c>
      <c r="J10" s="11">
        <f xml:space="preserve"> 104424 / 1000</f>
        <v>104.42400000000001</v>
      </c>
      <c r="K10" s="11" t="s">
        <v>37</v>
      </c>
      <c r="L10" s="14" t="s">
        <v>16</v>
      </c>
    </row>
    <row r="11" spans="1:12">
      <c r="A11" s="5"/>
      <c r="B11" s="9" t="s">
        <v>17</v>
      </c>
      <c r="C11" t="s">
        <v>35</v>
      </c>
      <c r="D11">
        <v>82</v>
      </c>
      <c r="E11" s="10" t="s">
        <v>38</v>
      </c>
      <c r="F11" s="11">
        <v>69.495068181818098</v>
      </c>
      <c r="G11" s="11">
        <v>320.94227849247801</v>
      </c>
      <c r="H11" s="12">
        <v>1.36519300494549E-15</v>
      </c>
      <c r="I11" s="11">
        <f>298/1000</f>
        <v>0.29799999999999999</v>
      </c>
      <c r="J11" s="11">
        <f>150523/1000</f>
        <v>150.523</v>
      </c>
      <c r="K11" s="11" t="s">
        <v>39</v>
      </c>
      <c r="L11" s="14" t="s">
        <v>16</v>
      </c>
    </row>
    <row r="12" spans="1:12">
      <c r="A12" s="5"/>
      <c r="B12" s="9" t="s">
        <v>20</v>
      </c>
      <c r="C12" t="s">
        <v>35</v>
      </c>
      <c r="D12">
        <v>83</v>
      </c>
      <c r="E12" s="10" t="s">
        <v>40</v>
      </c>
      <c r="F12" s="11">
        <v>44.843767857142794</v>
      </c>
      <c r="G12" s="11">
        <v>144.310917787222</v>
      </c>
      <c r="H12" s="12">
        <v>1.5623066788650801E-10</v>
      </c>
      <c r="I12" s="11">
        <f>7455/1000</f>
        <v>7.4550000000000001</v>
      </c>
      <c r="J12" s="11">
        <f>103763/1000</f>
        <v>103.76300000000001</v>
      </c>
      <c r="K12" s="11" t="s">
        <v>41</v>
      </c>
      <c r="L12" s="14" t="s">
        <v>16</v>
      </c>
    </row>
    <row r="13" spans="1:12">
      <c r="A13" s="5"/>
      <c r="B13" s="9" t="s">
        <v>23</v>
      </c>
      <c r="C13" t="s">
        <v>35</v>
      </c>
      <c r="D13">
        <v>75</v>
      </c>
      <c r="E13" s="10" t="s">
        <v>42</v>
      </c>
      <c r="F13" s="11">
        <v>29.594750000000001</v>
      </c>
      <c r="G13" s="11">
        <v>133.730830128045</v>
      </c>
      <c r="H13" s="12">
        <v>7.4160233770621399E-16</v>
      </c>
      <c r="I13" s="11">
        <f>2591.5/1000</f>
        <v>2.5914999999999999</v>
      </c>
      <c r="J13" s="11">
        <f>82656/1000</f>
        <v>82.656000000000006</v>
      </c>
      <c r="K13" s="11" t="s">
        <v>43</v>
      </c>
      <c r="L13" s="14" t="s">
        <v>16</v>
      </c>
    </row>
    <row r="14" spans="1:12">
      <c r="A14" s="5"/>
      <c r="B14" s="9" t="s">
        <v>26</v>
      </c>
      <c r="C14" t="s">
        <v>35</v>
      </c>
      <c r="D14">
        <v>34</v>
      </c>
      <c r="E14" s="10" t="s">
        <v>44</v>
      </c>
      <c r="F14" s="11">
        <v>57.158157894736803</v>
      </c>
      <c r="G14" s="11">
        <v>107.649708361273</v>
      </c>
      <c r="H14" s="12">
        <v>1.4260700347296199E-4</v>
      </c>
      <c r="I14" s="11">
        <f>185/1000</f>
        <v>0.185</v>
      </c>
      <c r="J14" s="11">
        <f>61617.5/1000</f>
        <v>61.6175</v>
      </c>
      <c r="K14" s="11" t="s">
        <v>45</v>
      </c>
      <c r="L14" s="14" t="s">
        <v>16</v>
      </c>
    </row>
    <row r="15" spans="1:12">
      <c r="A15" s="5"/>
      <c r="B15" s="9" t="s">
        <v>29</v>
      </c>
      <c r="C15" t="s">
        <v>35</v>
      </c>
      <c r="D15">
        <v>39</v>
      </c>
      <c r="E15" s="10" t="s">
        <v>46</v>
      </c>
      <c r="F15" s="11">
        <v>39.411472000000003</v>
      </c>
      <c r="G15" s="11">
        <v>120.28552112445901</v>
      </c>
      <c r="H15" s="12">
        <v>2.9244858213861299E-15</v>
      </c>
      <c r="I15" s="11">
        <f>3511/1000</f>
        <v>3.5110000000000001</v>
      </c>
      <c r="J15" s="11">
        <f>74085.5/1000</f>
        <v>74.085499999999996</v>
      </c>
      <c r="K15" s="11" t="s">
        <v>47</v>
      </c>
      <c r="L15" s="14" t="s">
        <v>16</v>
      </c>
    </row>
    <row r="16" spans="1:12" ht="17" thickBot="1">
      <c r="A16" s="15"/>
      <c r="B16" s="16" t="s">
        <v>32</v>
      </c>
      <c r="C16" s="17" t="s">
        <v>35</v>
      </c>
      <c r="D16" s="17">
        <v>0</v>
      </c>
      <c r="E16" s="18" t="s">
        <v>33</v>
      </c>
      <c r="F16" s="19">
        <f>77673.4476190476/1000</f>
        <v>77.673447619047593</v>
      </c>
      <c r="G16" s="19">
        <f>129144.768674/1000</f>
        <v>129.14476867400001</v>
      </c>
      <c r="H16" s="20">
        <v>6.9584952106853896E-3</v>
      </c>
      <c r="I16" s="19">
        <f>6048/1000</f>
        <v>6.048</v>
      </c>
      <c r="J16" s="19">
        <f>69757/1000</f>
        <v>69.757000000000005</v>
      </c>
      <c r="K16" s="19" t="s">
        <v>48</v>
      </c>
      <c r="L16" s="21" t="s">
        <v>16</v>
      </c>
    </row>
    <row r="18" spans="1:12" ht="17" thickBot="1"/>
    <row r="19" spans="1:12">
      <c r="A19" s="22" t="s">
        <v>49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4"/>
    </row>
    <row r="20" spans="1:12">
      <c r="A20" s="5"/>
      <c r="B20" s="6" t="s">
        <v>1</v>
      </c>
      <c r="C20" s="6" t="s">
        <v>2</v>
      </c>
      <c r="D20" s="6" t="s">
        <v>3</v>
      </c>
      <c r="E20" s="6" t="s">
        <v>50</v>
      </c>
      <c r="F20" s="6" t="s">
        <v>5</v>
      </c>
      <c r="G20" s="6" t="s">
        <v>6</v>
      </c>
      <c r="H20" s="8" t="s">
        <v>7</v>
      </c>
      <c r="I20" s="6" t="s">
        <v>8</v>
      </c>
      <c r="J20" s="6" t="s">
        <v>9</v>
      </c>
      <c r="K20" s="6" t="s">
        <v>51</v>
      </c>
      <c r="L20" s="8" t="s">
        <v>11</v>
      </c>
    </row>
    <row r="21" spans="1:12">
      <c r="A21" s="5"/>
      <c r="B21" s="9" t="s">
        <v>12</v>
      </c>
      <c r="C21" t="s">
        <v>13</v>
      </c>
      <c r="D21">
        <v>68</v>
      </c>
      <c r="E21" s="10" t="s">
        <v>52</v>
      </c>
      <c r="F21" s="11">
        <f>( 98216.2692307692)/1000</f>
        <v>98.2162692307692</v>
      </c>
      <c r="G21" s="11">
        <v>312.9411762153</v>
      </c>
      <c r="H21" s="14">
        <v>2.2025904188355701E-6</v>
      </c>
      <c r="I21" s="13">
        <v>29.553999999999998</v>
      </c>
      <c r="J21" s="13">
        <v>222.11250000000001</v>
      </c>
      <c r="K21" s="11" t="s">
        <v>53</v>
      </c>
      <c r="L21" s="14" t="s">
        <v>16</v>
      </c>
    </row>
    <row r="22" spans="1:12">
      <c r="A22" s="5"/>
      <c r="B22" s="9" t="s">
        <v>17</v>
      </c>
      <c r="C22" t="s">
        <v>13</v>
      </c>
      <c r="D22">
        <v>82</v>
      </c>
      <c r="E22" s="23" t="s">
        <v>54</v>
      </c>
      <c r="F22" s="11">
        <v>177.34450000000001</v>
      </c>
      <c r="G22" s="11">
        <v>547.11302757662895</v>
      </c>
      <c r="H22" s="14">
        <v>9.4041547868498496E-5</v>
      </c>
      <c r="I22" s="13">
        <v>80.902500000000003</v>
      </c>
      <c r="J22" s="13">
        <v>326.13499999999999</v>
      </c>
      <c r="K22" s="10" t="s">
        <v>55</v>
      </c>
      <c r="L22" s="14" t="s">
        <v>56</v>
      </c>
    </row>
    <row r="23" spans="1:12">
      <c r="A23" s="5"/>
      <c r="B23" s="9" t="s">
        <v>20</v>
      </c>
      <c r="C23" t="s">
        <v>13</v>
      </c>
      <c r="D23">
        <v>83</v>
      </c>
      <c r="E23" s="10" t="s">
        <v>57</v>
      </c>
      <c r="F23" s="11">
        <v>242.176823529411</v>
      </c>
      <c r="G23" s="11">
        <v>372.43240467510498</v>
      </c>
      <c r="H23" s="24">
        <v>4.3051112116153999E-2</v>
      </c>
      <c r="I23" s="13">
        <v>190.61799999999999</v>
      </c>
      <c r="J23" s="13">
        <v>207.78899999999999</v>
      </c>
      <c r="K23" s="11" t="s">
        <v>58</v>
      </c>
      <c r="L23" s="25" t="s">
        <v>56</v>
      </c>
    </row>
    <row r="24" spans="1:12">
      <c r="A24" s="5"/>
      <c r="B24" s="9" t="s">
        <v>23</v>
      </c>
      <c r="C24" t="s">
        <v>13</v>
      </c>
      <c r="D24">
        <v>75</v>
      </c>
      <c r="E24" s="10" t="s">
        <v>59</v>
      </c>
      <c r="F24" s="11">
        <v>224.86788715953301</v>
      </c>
      <c r="G24" s="11">
        <v>354.57268414672001</v>
      </c>
      <c r="H24" s="14">
        <v>1.15741922905161E-8</v>
      </c>
      <c r="I24" s="13">
        <v>46.067</v>
      </c>
      <c r="J24" s="13">
        <v>226.88650000000001</v>
      </c>
      <c r="K24" s="11" t="s">
        <v>60</v>
      </c>
      <c r="L24" s="14" t="s">
        <v>16</v>
      </c>
    </row>
    <row r="25" spans="1:12">
      <c r="A25" s="5"/>
      <c r="B25" s="9" t="s">
        <v>26</v>
      </c>
      <c r="C25" t="s">
        <v>13</v>
      </c>
      <c r="D25">
        <v>34</v>
      </c>
      <c r="E25" s="10" t="s">
        <v>61</v>
      </c>
      <c r="F25" s="11">
        <v>288.27652896725397</v>
      </c>
      <c r="G25" s="11">
        <v>347.926761618493</v>
      </c>
      <c r="H25" s="14">
        <v>4.2906929485570802E-2</v>
      </c>
      <c r="I25" s="13">
        <v>72.349999999999994</v>
      </c>
      <c r="J25" s="13">
        <v>162.77600000000001</v>
      </c>
      <c r="K25" s="11" t="s">
        <v>62</v>
      </c>
      <c r="L25" s="14" t="s">
        <v>16</v>
      </c>
    </row>
    <row r="26" spans="1:12">
      <c r="A26" s="5"/>
      <c r="B26" s="9" t="s">
        <v>29</v>
      </c>
      <c r="C26" t="s">
        <v>13</v>
      </c>
      <c r="D26">
        <v>39</v>
      </c>
      <c r="E26" s="10" t="s">
        <v>63</v>
      </c>
      <c r="F26" s="11">
        <v>223.56878502879002</v>
      </c>
      <c r="G26" s="11">
        <v>307.06713090741601</v>
      </c>
      <c r="H26" s="14">
        <v>3.4245936979772601E-6</v>
      </c>
      <c r="I26" s="13">
        <v>50.055999999999997</v>
      </c>
      <c r="J26" s="13">
        <v>159.6885</v>
      </c>
      <c r="K26" s="11" t="s">
        <v>64</v>
      </c>
      <c r="L26" s="14" t="s">
        <v>16</v>
      </c>
    </row>
    <row r="27" spans="1:12">
      <c r="A27" s="5"/>
      <c r="B27" s="9" t="s">
        <v>32</v>
      </c>
      <c r="C27" t="s">
        <v>13</v>
      </c>
      <c r="D27">
        <v>0</v>
      </c>
      <c r="E27" s="10" t="s">
        <v>65</v>
      </c>
      <c r="F27" s="11">
        <v>85.620925110132106</v>
      </c>
      <c r="G27" s="11">
        <v>245.20959393500002</v>
      </c>
      <c r="H27" s="14">
        <v>1.8772057365746E-25</v>
      </c>
      <c r="I27" s="13">
        <v>22.202000000000002</v>
      </c>
      <c r="J27" s="13">
        <v>144.40049999999999</v>
      </c>
      <c r="K27" s="11" t="s">
        <v>66</v>
      </c>
      <c r="L27" s="14" t="s">
        <v>16</v>
      </c>
    </row>
    <row r="28" spans="1:12">
      <c r="A28" s="5"/>
      <c r="B28" s="9" t="s">
        <v>67</v>
      </c>
      <c r="C28" t="s">
        <v>13</v>
      </c>
      <c r="D28">
        <v>5</v>
      </c>
      <c r="E28" s="10" t="s">
        <v>68</v>
      </c>
      <c r="F28" s="11">
        <v>149.01788648648599</v>
      </c>
      <c r="G28" s="11">
        <v>251.084302427615</v>
      </c>
      <c r="H28" s="14">
        <v>8.3194329874622998E-10</v>
      </c>
      <c r="I28" s="13">
        <v>39.146000000000001</v>
      </c>
      <c r="J28" s="13">
        <v>202.63149999999999</v>
      </c>
      <c r="K28" s="11" t="s">
        <v>69</v>
      </c>
      <c r="L28" s="14" t="s">
        <v>16</v>
      </c>
    </row>
    <row r="29" spans="1:12">
      <c r="A29" s="5"/>
      <c r="B29" s="9" t="s">
        <v>70</v>
      </c>
      <c r="C29" t="s">
        <v>13</v>
      </c>
      <c r="D29">
        <v>0</v>
      </c>
      <c r="E29" s="10" t="s">
        <v>71</v>
      </c>
      <c r="F29" s="11">
        <v>189.21691351351299</v>
      </c>
      <c r="G29" s="11">
        <v>256.26774790287902</v>
      </c>
      <c r="H29" s="14">
        <v>5.67206671825221E-4</v>
      </c>
      <c r="I29" s="13">
        <v>88.566500000000005</v>
      </c>
      <c r="J29" s="13">
        <v>213.76150000000001</v>
      </c>
      <c r="K29" s="11" t="s">
        <v>72</v>
      </c>
      <c r="L29" s="14" t="s">
        <v>16</v>
      </c>
    </row>
    <row r="30" spans="1:12">
      <c r="A30" s="5"/>
      <c r="B30" s="9" t="s">
        <v>12</v>
      </c>
      <c r="C30" t="s">
        <v>35</v>
      </c>
      <c r="D30" s="26">
        <v>68</v>
      </c>
      <c r="E30" s="10" t="s">
        <v>73</v>
      </c>
      <c r="F30" s="11">
        <v>20.147702702702698</v>
      </c>
      <c r="G30" s="11">
        <v>206.284083659864</v>
      </c>
      <c r="H30" s="14">
        <v>2.11612044562202E-42</v>
      </c>
      <c r="I30">
        <v>17.498999999999999</v>
      </c>
      <c r="J30">
        <v>108.348</v>
      </c>
      <c r="K30" s="11" t="s">
        <v>74</v>
      </c>
      <c r="L30" s="14" t="s">
        <v>16</v>
      </c>
    </row>
    <row r="31" spans="1:12">
      <c r="A31" s="5"/>
      <c r="B31" s="9" t="s">
        <v>17</v>
      </c>
      <c r="C31" t="s">
        <v>35</v>
      </c>
      <c r="D31" s="26">
        <v>82</v>
      </c>
      <c r="E31" s="10" t="s">
        <v>75</v>
      </c>
      <c r="F31" s="11">
        <v>86.359133333333304</v>
      </c>
      <c r="G31" s="11">
        <v>325.03674393419601</v>
      </c>
      <c r="H31" s="14">
        <v>3.4081673146445798E-5</v>
      </c>
      <c r="I31">
        <v>13.734</v>
      </c>
      <c r="J31">
        <v>154.215</v>
      </c>
      <c r="K31" s="11" t="s">
        <v>76</v>
      </c>
      <c r="L31" s="14" t="s">
        <v>16</v>
      </c>
    </row>
    <row r="32" spans="1:12">
      <c r="A32" s="5"/>
      <c r="B32" s="9" t="s">
        <v>20</v>
      </c>
      <c r="C32" t="s">
        <v>35</v>
      </c>
      <c r="D32" s="26">
        <v>83</v>
      </c>
      <c r="E32" s="10" t="s">
        <v>77</v>
      </c>
      <c r="F32" s="11">
        <v>45.146227272727202</v>
      </c>
      <c r="G32" s="11">
        <v>145.50355058028401</v>
      </c>
      <c r="H32" s="14">
        <v>3.0404572332679299E-5</v>
      </c>
      <c r="I32">
        <v>20.698</v>
      </c>
      <c r="J32">
        <v>105.05500000000001</v>
      </c>
      <c r="K32" s="11" t="s">
        <v>78</v>
      </c>
      <c r="L32" s="14" t="s">
        <v>16</v>
      </c>
    </row>
    <row r="33" spans="1:12">
      <c r="A33" s="5"/>
      <c r="B33" s="9" t="s">
        <v>23</v>
      </c>
      <c r="C33" t="s">
        <v>35</v>
      </c>
      <c r="D33" s="26">
        <v>75</v>
      </c>
      <c r="E33" s="10" t="s">
        <v>79</v>
      </c>
      <c r="F33" s="11">
        <v>45.600750819672101</v>
      </c>
      <c r="G33" s="11">
        <v>135.792871201818</v>
      </c>
      <c r="H33" s="14">
        <v>4.1367188589113898E-43</v>
      </c>
      <c r="I33">
        <v>13.526999999999999</v>
      </c>
      <c r="J33">
        <v>84.222999999999999</v>
      </c>
      <c r="K33" s="11" t="s">
        <v>80</v>
      </c>
      <c r="L33" s="14" t="s">
        <v>16</v>
      </c>
    </row>
    <row r="34" spans="1:12">
      <c r="A34" s="5"/>
      <c r="B34" s="9" t="s">
        <v>26</v>
      </c>
      <c r="C34" t="s">
        <v>35</v>
      </c>
      <c r="D34" s="26">
        <v>34</v>
      </c>
      <c r="E34" s="10" t="s">
        <v>81</v>
      </c>
      <c r="F34" s="11">
        <v>112.370773305084</v>
      </c>
      <c r="G34" s="11">
        <v>110.28028499106401</v>
      </c>
      <c r="H34" s="27">
        <v>0.83514878022459105</v>
      </c>
      <c r="I34" s="10">
        <v>23.061499999999999</v>
      </c>
      <c r="J34" s="10">
        <v>64.501999999999995</v>
      </c>
      <c r="K34" s="11" t="s">
        <v>82</v>
      </c>
      <c r="L34" s="25" t="s">
        <v>16</v>
      </c>
    </row>
    <row r="35" spans="1:12">
      <c r="A35" s="5"/>
      <c r="B35" s="9" t="s">
        <v>29</v>
      </c>
      <c r="C35" t="s">
        <v>35</v>
      </c>
      <c r="D35" s="26">
        <v>39</v>
      </c>
      <c r="E35" s="10" t="s">
        <v>83</v>
      </c>
      <c r="F35" s="11">
        <v>122.86146853146799</v>
      </c>
      <c r="G35" s="11">
        <v>123.44557432013701</v>
      </c>
      <c r="H35" s="27">
        <v>0.93562062300288196</v>
      </c>
      <c r="I35" s="10">
        <v>52.43</v>
      </c>
      <c r="J35" s="10">
        <v>76.948999999999998</v>
      </c>
      <c r="K35" s="11" t="s">
        <v>84</v>
      </c>
      <c r="L35" s="25" t="s">
        <v>16</v>
      </c>
    </row>
    <row r="36" spans="1:12">
      <c r="A36" s="5"/>
      <c r="B36" s="9" t="s">
        <v>32</v>
      </c>
      <c r="C36" t="s">
        <v>35</v>
      </c>
      <c r="D36" s="26">
        <v>0</v>
      </c>
      <c r="E36" s="10" t="s">
        <v>65</v>
      </c>
      <c r="F36" s="11">
        <v>133.796969162995</v>
      </c>
      <c r="G36" s="11">
        <v>130.90809504200001</v>
      </c>
      <c r="H36" s="27">
        <v>0.85899461048352799</v>
      </c>
      <c r="I36" s="10">
        <v>20.501999999999999</v>
      </c>
      <c r="J36" s="10">
        <v>71.590999999999994</v>
      </c>
      <c r="K36" s="11" t="s">
        <v>85</v>
      </c>
      <c r="L36" s="25" t="s">
        <v>16</v>
      </c>
    </row>
    <row r="37" spans="1:12">
      <c r="A37" s="5"/>
      <c r="B37" s="9" t="s">
        <v>67</v>
      </c>
      <c r="C37" t="s">
        <v>35</v>
      </c>
      <c r="D37">
        <v>5</v>
      </c>
      <c r="E37" s="10" t="s">
        <v>86</v>
      </c>
      <c r="F37" s="11">
        <v>216.261868131868</v>
      </c>
      <c r="G37" s="11">
        <v>120.61477042064</v>
      </c>
      <c r="H37" s="14">
        <v>8.6827990997970004E-11</v>
      </c>
      <c r="I37" s="10">
        <v>153.11600000000001</v>
      </c>
      <c r="J37" s="10">
        <v>79.548000000000002</v>
      </c>
      <c r="K37" s="11" t="s">
        <v>87</v>
      </c>
      <c r="L37" s="14" t="s">
        <v>16</v>
      </c>
    </row>
    <row r="38" spans="1:12" ht="17" thickBot="1">
      <c r="A38" s="15"/>
      <c r="B38" s="16" t="s">
        <v>70</v>
      </c>
      <c r="C38" s="17" t="s">
        <v>35</v>
      </c>
      <c r="D38" s="17">
        <v>0</v>
      </c>
      <c r="E38" s="18" t="s">
        <v>88</v>
      </c>
      <c r="F38" s="19">
        <v>250.23029687499999</v>
      </c>
      <c r="G38" s="19">
        <v>175.58648503850401</v>
      </c>
      <c r="H38" s="21">
        <v>3.62882218847354E-4</v>
      </c>
      <c r="I38" s="18">
        <v>131.28700000000001</v>
      </c>
      <c r="J38" s="18">
        <v>104.163</v>
      </c>
      <c r="K38" s="19" t="s">
        <v>89</v>
      </c>
      <c r="L38" s="21" t="s">
        <v>56</v>
      </c>
    </row>
    <row r="39" spans="1:12">
      <c r="B39" s="9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2019-11-07T03:59:17Z</dcterms:created>
  <dcterms:modified xsi:type="dcterms:W3CDTF">2019-11-07T04:00:24Z</dcterms:modified>
</cp:coreProperties>
</file>